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firstSheet="6" activeTab="0"/>
  </bookViews>
  <sheets>
    <sheet name="Total" sheetId="1" r:id="rId1"/>
    <sheet name="Phase 1 Personnel" sheetId="2" r:id="rId2"/>
    <sheet name="Phase 1 Hard Resources   " sheetId="3" r:id="rId3"/>
    <sheet name="Total Phase 1 Budget " sheetId="4" r:id="rId4"/>
    <sheet name="Phase 2 Personnel" sheetId="5" r:id="rId5"/>
    <sheet name="Phase 2 Hard Resources   " sheetId="6" r:id="rId6"/>
    <sheet name="Total Phase 2 Budget " sheetId="7" r:id="rId7"/>
    <sheet name="Phase 3 Personnel   " sheetId="8" r:id="rId8"/>
    <sheet name="Phase 3 Hard Resources   " sheetId="9" r:id="rId9"/>
    <sheet name="Total Phase 3 Budget " sheetId="10" r:id="rId10"/>
  </sheets>
  <definedNames/>
  <calcPr fullCalcOnLoad="1"/>
</workbook>
</file>

<file path=xl/sharedStrings.xml><?xml version="1.0" encoding="utf-8"?>
<sst xmlns="http://schemas.openxmlformats.org/spreadsheetml/2006/main" count="177" uniqueCount="93">
  <si>
    <t>Phase 1 Personnel</t>
  </si>
  <si>
    <t>Name</t>
  </si>
  <si>
    <t>Title</t>
  </si>
  <si>
    <t>year</t>
  </si>
  <si>
    <t xml:space="preserve">Patrick Hines </t>
  </si>
  <si>
    <t xml:space="preserve">Shawn Melton </t>
  </si>
  <si>
    <t>Marcus Still</t>
  </si>
  <si>
    <t>Marco Carrion</t>
  </si>
  <si>
    <t>Richard Medina</t>
  </si>
  <si>
    <t>Software Lead</t>
  </si>
  <si>
    <t>Joshua Platon</t>
  </si>
  <si>
    <t>Financial Lead</t>
  </si>
  <si>
    <t>Subtotal</t>
  </si>
  <si>
    <t>Overhead (40%)</t>
  </si>
  <si>
    <t xml:space="preserve">Total </t>
  </si>
  <si>
    <t>Total Phase 1 Budget</t>
  </si>
  <si>
    <t>Description</t>
  </si>
  <si>
    <t>Cost</t>
  </si>
  <si>
    <t>Personnel Cost</t>
  </si>
  <si>
    <t>Hard Resource Cost</t>
  </si>
  <si>
    <t>Total Phase 1 Cost</t>
  </si>
  <si>
    <t>Phase 2 Personnel</t>
  </si>
  <si>
    <t>Phase 2 Hard Resources</t>
  </si>
  <si>
    <t>Resource</t>
  </si>
  <si>
    <t>Number of</t>
  </si>
  <si>
    <t>Units</t>
  </si>
  <si>
    <t>Cost Per</t>
  </si>
  <si>
    <t>Unit</t>
  </si>
  <si>
    <t>Total</t>
  </si>
  <si>
    <t>Dell Poweredge 6850 Server</t>
  </si>
  <si>
    <t xml:space="preserve">*     Sonicwall TZ 170 Internet Security Appliance Unrestricted Nodes </t>
  </si>
  <si>
    <t xml:space="preserve">*     Windows Server 2003 Per User CALS – 5 pack </t>
  </si>
  <si>
    <t xml:space="preserve">*     Executive Software Site Keeper 3.1-25 user standard </t>
  </si>
  <si>
    <t xml:space="preserve">*     Oracle SEI Windows with 5 users </t>
  </si>
  <si>
    <t xml:space="preserve">*     Microsoft SQL Server 2000 w/5 CALS  </t>
  </si>
  <si>
    <t>Sun Java Studio Standard</t>
  </si>
  <si>
    <t>Intellicharge</t>
  </si>
  <si>
    <t>*     Microsoft® Windows® XP Professional Edition (SP2)1</t>
  </si>
  <si>
    <t>*     Intel® Pentium® 4 Processor 521 with HT Technology</t>
  </si>
  <si>
    <t>*     256MB DDR SDRAM (1-256MB module)</t>
  </si>
  <si>
    <t>*     40GB Serial ATA150 7200rpm hard drive w/ 2MB cache</t>
  </si>
  <si>
    <t>*     24x CD-ROM</t>
  </si>
  <si>
    <t>*     17" LCD flat panel display (1280 x 1024)</t>
  </si>
  <si>
    <t>*     Integrated Intel® Graphics Media Accelerator 900</t>
  </si>
  <si>
    <t>*     PS/2 104+ keyboard and Logitech USB Optical Wheel Mouse</t>
  </si>
  <si>
    <t>*     Realtek ALC250 2-channel AC'97 audio</t>
  </si>
  <si>
    <t>*     2-piece 3-watt internal speakers</t>
  </si>
  <si>
    <t>*     Integrated Marvell 10/100/1000 Ethernet adapter</t>
  </si>
  <si>
    <t>*     Microsoft® Windows® XP Professional (SP2) Backup CD</t>
  </si>
  <si>
    <t>Total Hard Resources Cost</t>
  </si>
  <si>
    <t>Total Phase 2 Budget</t>
  </si>
  <si>
    <t>Total Phase 2 Cost</t>
  </si>
  <si>
    <t>Phase 3 Personnel</t>
  </si>
  <si>
    <t>Total Phase 3 Budget</t>
  </si>
  <si>
    <t>Total  Phase 3 Cost</t>
  </si>
  <si>
    <t>Project manager</t>
  </si>
  <si>
    <t>Marketing Lead</t>
  </si>
  <si>
    <t>Web Master</t>
  </si>
  <si>
    <t>Research Lead</t>
  </si>
  <si>
    <t>Networking Lead</t>
  </si>
  <si>
    <t>Server Hardware</t>
  </si>
  <si>
    <t>SBIR Lead</t>
  </si>
  <si>
    <t>Salary per</t>
  </si>
  <si>
    <t>Module Prototype Developer 1</t>
  </si>
  <si>
    <t>Module Prototype Developer 2</t>
  </si>
  <si>
    <t>Module Prototype Developer 3</t>
  </si>
  <si>
    <t>Module Prototype Developer 4</t>
  </si>
  <si>
    <t>Module Prototype Developer 5</t>
  </si>
  <si>
    <t>Module Prototype Developer 6</t>
  </si>
  <si>
    <t>Module Developer 1</t>
  </si>
  <si>
    <t>Module Developer 2</t>
  </si>
  <si>
    <t>Module Developer 3</t>
  </si>
  <si>
    <t>Module Developer 4</t>
  </si>
  <si>
    <t>Module Developer 5</t>
  </si>
  <si>
    <t>Module Developer 6</t>
  </si>
  <si>
    <t>Server/Networking Lead</t>
  </si>
  <si>
    <t xml:space="preserve">Number of </t>
  </si>
  <si>
    <t>Phase 1 Hard Resources</t>
  </si>
  <si>
    <t>NetBeans IDE (Open Source)</t>
  </si>
  <si>
    <t>Gateway Profile® 5.5 Personal Computer</t>
  </si>
  <si>
    <t>Legal Consultant</t>
  </si>
  <si>
    <t>Maintenance Director</t>
  </si>
  <si>
    <t>Phase 3 Hard Resources</t>
  </si>
  <si>
    <t>None</t>
  </si>
  <si>
    <t>days at work</t>
  </si>
  <si>
    <t>Trainer/On Site Installer</t>
  </si>
  <si>
    <t xml:space="preserve">Description </t>
  </si>
  <si>
    <t>Phase 1</t>
  </si>
  <si>
    <t>Phase 2</t>
  </si>
  <si>
    <t>Phase 3</t>
  </si>
  <si>
    <t>Resource Cost</t>
  </si>
  <si>
    <t>Total Budget</t>
  </si>
  <si>
    <t>Personnel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</si>
</sst>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8" fontId="3" fillId="0" borderId="0" xfId="0" applyNumberFormat="1" applyFont="1" applyAlignment="1">
      <alignment horizontal="right"/>
    </xf>
    <xf numFmtId="8" fontId="4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4" fontId="4" fillId="0" borderId="0" xfId="17" applyFont="1" applyAlignment="1">
      <alignment horizontal="right"/>
    </xf>
    <xf numFmtId="44" fontId="1" fillId="0" borderId="0" xfId="17" applyFont="1" applyAlignment="1">
      <alignment/>
    </xf>
    <xf numFmtId="44" fontId="3" fillId="0" borderId="0" xfId="17" applyFont="1" applyAlignment="1">
      <alignment horizontal="right"/>
    </xf>
    <xf numFmtId="0" fontId="4" fillId="0" borderId="0" xfId="0" applyFont="1" applyAlignment="1">
      <alignment/>
    </xf>
    <xf numFmtId="8" fontId="4" fillId="0" borderId="0" xfId="17" applyNumberFormat="1" applyFont="1" applyAlignment="1">
      <alignment horizontal="right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right"/>
    </xf>
    <xf numFmtId="4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">
      <selection activeCell="D4" sqref="D4"/>
    </sheetView>
  </sheetViews>
  <sheetFormatPr defaultColWidth="9.140625" defaultRowHeight="12.75"/>
  <cols>
    <col min="1" max="1" width="13.421875" style="4" bestFit="1" customWidth="1"/>
    <col min="2" max="2" width="14.8515625" style="4" bestFit="1" customWidth="1"/>
    <col min="3" max="16384" width="9.140625" style="4" customWidth="1"/>
  </cols>
  <sheetData>
    <row r="1" spans="1:2" ht="15.75">
      <c r="A1" s="21" t="s">
        <v>18</v>
      </c>
      <c r="B1" s="21"/>
    </row>
    <row r="3" spans="1:2" ht="15">
      <c r="A3" s="4" t="s">
        <v>86</v>
      </c>
      <c r="B3" s="6" t="s">
        <v>17</v>
      </c>
    </row>
    <row r="5" spans="1:2" ht="15">
      <c r="A5" s="4" t="s">
        <v>87</v>
      </c>
      <c r="B5" s="5">
        <f>'Total Phase 1 Budget '!B5</f>
        <v>53178.707224334605</v>
      </c>
    </row>
    <row r="6" spans="1:2" ht="15">
      <c r="A6" s="4" t="s">
        <v>88</v>
      </c>
      <c r="B6" s="5">
        <f>'Total Phase 2 Budget '!B5</f>
        <v>214631.17870722435</v>
      </c>
    </row>
    <row r="7" spans="1:2" ht="15" customHeight="1">
      <c r="A7" s="4" t="s">
        <v>89</v>
      </c>
      <c r="B7" s="5">
        <f>'Total Phase 3 Budget '!B5</f>
        <v>220941.6121673004</v>
      </c>
    </row>
    <row r="8" ht="12.75" customHeight="1"/>
    <row r="9" spans="1:2" ht="15.75">
      <c r="A9" s="2" t="s">
        <v>28</v>
      </c>
      <c r="B9" s="7">
        <f>B5+B6+B7</f>
        <v>488751.49809885933</v>
      </c>
    </row>
    <row r="12" spans="1:2" ht="15.75">
      <c r="A12" s="21" t="s">
        <v>90</v>
      </c>
      <c r="B12" s="21"/>
    </row>
    <row r="14" spans="1:2" ht="15">
      <c r="A14" s="4" t="s">
        <v>86</v>
      </c>
      <c r="B14" s="6" t="s">
        <v>17</v>
      </c>
    </row>
    <row r="16" spans="1:2" ht="15">
      <c r="A16" s="4" t="s">
        <v>87</v>
      </c>
      <c r="B16" s="13">
        <f>'Total Phase 1 Budget '!B6</f>
        <v>0</v>
      </c>
    </row>
    <row r="17" spans="1:2" ht="15">
      <c r="A17" s="4" t="s">
        <v>88</v>
      </c>
      <c r="B17" s="13">
        <f>'Total Phase 2 Budget '!B6</f>
        <v>33621</v>
      </c>
    </row>
    <row r="18" spans="1:2" ht="15">
      <c r="A18" s="4" t="s">
        <v>89</v>
      </c>
      <c r="B18" s="13">
        <f>'Total Phase 3 Budget '!B6</f>
        <v>0</v>
      </c>
    </row>
    <row r="20" spans="1:2" ht="15.75">
      <c r="A20" s="2" t="s">
        <v>28</v>
      </c>
      <c r="B20" s="20">
        <f>B16+B17+B18</f>
        <v>33621</v>
      </c>
    </row>
    <row r="23" spans="1:2" ht="15.75">
      <c r="A23" s="21" t="s">
        <v>91</v>
      </c>
      <c r="B23" s="21"/>
    </row>
    <row r="24" ht="12.75" customHeight="1"/>
    <row r="25" spans="1:2" ht="12.75" customHeight="1">
      <c r="A25" s="4" t="s">
        <v>86</v>
      </c>
      <c r="B25" s="6" t="s">
        <v>17</v>
      </c>
    </row>
    <row r="27" spans="1:2" ht="15">
      <c r="A27" s="4" t="s">
        <v>92</v>
      </c>
      <c r="B27" s="5">
        <f>B9</f>
        <v>488751.49809885933</v>
      </c>
    </row>
    <row r="28" spans="1:2" ht="15">
      <c r="A28" s="4" t="s">
        <v>23</v>
      </c>
      <c r="B28" s="19">
        <f>B20</f>
        <v>33621</v>
      </c>
    </row>
    <row r="29" ht="15">
      <c r="B29" s="5"/>
    </row>
    <row r="30" spans="1:2" ht="15.75">
      <c r="A30" s="2" t="s">
        <v>28</v>
      </c>
      <c r="B30" s="9">
        <f>B27+B28</f>
        <v>522372.49809885933</v>
      </c>
    </row>
  </sheetData>
  <mergeCells count="3">
    <mergeCell ref="A23:B23"/>
    <mergeCell ref="A1:B1"/>
    <mergeCell ref="A12:B1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7" sqref="B7"/>
    </sheetView>
  </sheetViews>
  <sheetFormatPr defaultColWidth="9.140625" defaultRowHeight="12.75"/>
  <cols>
    <col min="1" max="1" width="22.7109375" style="0" bestFit="1" customWidth="1"/>
    <col min="2" max="2" width="15.57421875" style="0" bestFit="1" customWidth="1"/>
  </cols>
  <sheetData>
    <row r="1" spans="1:2" ht="20.25">
      <c r="A1" s="22" t="s">
        <v>53</v>
      </c>
      <c r="B1" s="22"/>
    </row>
    <row r="2" spans="1:2" ht="15.75">
      <c r="A2" s="1"/>
      <c r="B2" s="1"/>
    </row>
    <row r="3" spans="1:2" ht="15.75">
      <c r="A3" s="2" t="s">
        <v>16</v>
      </c>
      <c r="B3" s="3" t="s">
        <v>17</v>
      </c>
    </row>
    <row r="4" spans="1:2" ht="15.75">
      <c r="A4" s="1"/>
      <c r="B4" s="1"/>
    </row>
    <row r="5" spans="1:2" ht="15">
      <c r="A5" s="4" t="s">
        <v>18</v>
      </c>
      <c r="B5" s="17">
        <f>'Phase 3 Personnel   '!E23</f>
        <v>220941.6121673004</v>
      </c>
    </row>
    <row r="6" spans="1:2" ht="15">
      <c r="A6" s="4" t="s">
        <v>19</v>
      </c>
      <c r="B6" s="17">
        <f>'Phase 3 Hard Resources   '!D8</f>
        <v>0</v>
      </c>
    </row>
    <row r="7" spans="1:2" ht="15.75">
      <c r="A7" s="1"/>
      <c r="B7" s="14"/>
    </row>
    <row r="8" spans="1:2" ht="15.75">
      <c r="A8" s="2" t="s">
        <v>54</v>
      </c>
      <c r="B8" s="15">
        <f>B5+B6</f>
        <v>220941.6121673004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D4" sqref="D4"/>
    </sheetView>
  </sheetViews>
  <sheetFormatPr defaultColWidth="9.140625" defaultRowHeight="12.75"/>
  <cols>
    <col min="1" max="1" width="17.8515625" style="0" bestFit="1" customWidth="1"/>
    <col min="2" max="2" width="32.140625" style="0" bestFit="1" customWidth="1"/>
    <col min="3" max="3" width="13.57421875" style="0" bestFit="1" customWidth="1"/>
    <col min="4" max="4" width="14.00390625" style="0" bestFit="1" customWidth="1"/>
    <col min="5" max="5" width="13.57421875" style="0" bestFit="1" customWidth="1"/>
  </cols>
  <sheetData>
    <row r="1" spans="1:5" ht="20.25">
      <c r="A1" s="22" t="s">
        <v>0</v>
      </c>
      <c r="B1" s="22"/>
      <c r="C1" s="22"/>
      <c r="D1" s="22"/>
      <c r="E1" s="22"/>
    </row>
    <row r="2" spans="1:5" ht="15.75">
      <c r="A2" s="1"/>
      <c r="B2" s="1"/>
      <c r="C2" s="1"/>
      <c r="D2" s="1"/>
      <c r="E2" s="1"/>
    </row>
    <row r="3" spans="1:5" ht="15.75">
      <c r="A3" s="23" t="s">
        <v>1</v>
      </c>
      <c r="B3" s="23" t="s">
        <v>2</v>
      </c>
      <c r="C3" s="3" t="s">
        <v>62</v>
      </c>
      <c r="D3" s="3" t="s">
        <v>76</v>
      </c>
      <c r="E3" s="3" t="s">
        <v>28</v>
      </c>
    </row>
    <row r="4" spans="1:5" ht="15.75">
      <c r="A4" s="23"/>
      <c r="B4" s="23"/>
      <c r="C4" s="3" t="s">
        <v>3</v>
      </c>
      <c r="D4" s="3" t="s">
        <v>84</v>
      </c>
      <c r="E4" s="3" t="s">
        <v>17</v>
      </c>
    </row>
    <row r="5" spans="1:5" ht="15.75">
      <c r="A5" s="1"/>
      <c r="B5" s="1"/>
      <c r="C5" s="1"/>
      <c r="D5" s="1"/>
      <c r="E5" s="1"/>
    </row>
    <row r="6" spans="1:5" ht="15">
      <c r="A6" s="4" t="s">
        <v>4</v>
      </c>
      <c r="B6" s="4" t="s">
        <v>55</v>
      </c>
      <c r="C6" s="5">
        <v>15000</v>
      </c>
      <c r="D6" s="6">
        <v>111</v>
      </c>
      <c r="E6" s="5">
        <f>(C6/263)*D6</f>
        <v>6330.7984790874525</v>
      </c>
    </row>
    <row r="7" spans="1:5" ht="15">
      <c r="A7" s="16"/>
      <c r="B7" s="16" t="s">
        <v>9</v>
      </c>
      <c r="C7" s="16"/>
      <c r="D7" s="16"/>
      <c r="E7" s="5"/>
    </row>
    <row r="8" spans="1:5" ht="15">
      <c r="A8" s="16"/>
      <c r="B8" s="16" t="s">
        <v>63</v>
      </c>
      <c r="C8" s="16"/>
      <c r="D8" s="16"/>
      <c r="E8" s="5"/>
    </row>
    <row r="9" ht="15">
      <c r="E9" s="5"/>
    </row>
    <row r="10" spans="1:5" ht="15">
      <c r="A10" s="4" t="s">
        <v>5</v>
      </c>
      <c r="B10" s="4" t="s">
        <v>56</v>
      </c>
      <c r="C10" s="5">
        <v>15000</v>
      </c>
      <c r="D10" s="6">
        <v>111</v>
      </c>
      <c r="E10" s="5">
        <f>(C10/263)*D10</f>
        <v>6330.7984790874525</v>
      </c>
    </row>
    <row r="11" spans="1:5" ht="15">
      <c r="A11" s="16"/>
      <c r="B11" s="16" t="s">
        <v>57</v>
      </c>
      <c r="C11" s="16"/>
      <c r="D11" s="16"/>
      <c r="E11" s="5"/>
    </row>
    <row r="12" spans="1:5" ht="15">
      <c r="A12" s="16"/>
      <c r="B12" s="16" t="s">
        <v>64</v>
      </c>
      <c r="C12" s="16"/>
      <c r="D12" s="16"/>
      <c r="E12" s="5"/>
    </row>
    <row r="13" ht="15">
      <c r="E13" s="5"/>
    </row>
    <row r="14" spans="1:5" ht="15">
      <c r="A14" s="4" t="s">
        <v>6</v>
      </c>
      <c r="B14" s="4" t="s">
        <v>58</v>
      </c>
      <c r="C14" s="5">
        <v>15000</v>
      </c>
      <c r="D14" s="6">
        <v>111</v>
      </c>
      <c r="E14" s="5">
        <f>(C14/263)*D14</f>
        <v>6330.7984790874525</v>
      </c>
    </row>
    <row r="15" spans="1:5" ht="15">
      <c r="A15" s="16"/>
      <c r="B15" s="16" t="s">
        <v>65</v>
      </c>
      <c r="C15" s="16"/>
      <c r="D15" s="16"/>
      <c r="E15" s="5"/>
    </row>
    <row r="16" ht="15">
      <c r="E16" s="5"/>
    </row>
    <row r="17" spans="1:5" ht="15">
      <c r="A17" s="4" t="s">
        <v>7</v>
      </c>
      <c r="B17" s="4" t="s">
        <v>60</v>
      </c>
      <c r="C17" s="5">
        <v>15000</v>
      </c>
      <c r="D17" s="6">
        <v>111</v>
      </c>
      <c r="E17" s="5">
        <f>(C17/263)*D17</f>
        <v>6330.7984790874525</v>
      </c>
    </row>
    <row r="18" spans="1:5" ht="15">
      <c r="A18" s="16"/>
      <c r="B18" s="16" t="s">
        <v>59</v>
      </c>
      <c r="C18" s="16"/>
      <c r="D18" s="16"/>
      <c r="E18" s="5"/>
    </row>
    <row r="19" spans="1:5" ht="15">
      <c r="A19" s="16"/>
      <c r="B19" s="16" t="s">
        <v>66</v>
      </c>
      <c r="C19" s="16"/>
      <c r="D19" s="16"/>
      <c r="E19" s="5"/>
    </row>
    <row r="20" ht="15">
      <c r="E20" s="5"/>
    </row>
    <row r="21" spans="1:5" ht="15">
      <c r="A21" s="4" t="s">
        <v>8</v>
      </c>
      <c r="B21" s="4" t="s">
        <v>61</v>
      </c>
      <c r="C21" s="5">
        <v>15000</v>
      </c>
      <c r="D21" s="6">
        <v>111</v>
      </c>
      <c r="E21" s="5">
        <f>(C21/263)*D21</f>
        <v>6330.7984790874525</v>
      </c>
    </row>
    <row r="22" spans="1:5" ht="15">
      <c r="A22" s="16"/>
      <c r="B22" s="16" t="s">
        <v>67</v>
      </c>
      <c r="C22" s="16"/>
      <c r="D22" s="16"/>
      <c r="E22" s="5"/>
    </row>
    <row r="23" ht="15">
      <c r="E23" s="5"/>
    </row>
    <row r="24" spans="1:5" ht="15">
      <c r="A24" s="4" t="s">
        <v>10</v>
      </c>
      <c r="B24" s="4" t="s">
        <v>11</v>
      </c>
      <c r="C24" s="5">
        <v>15000</v>
      </c>
      <c r="D24" s="6">
        <v>111</v>
      </c>
      <c r="E24" s="5">
        <f>(C24/263)*D24</f>
        <v>6330.7984790874525</v>
      </c>
    </row>
    <row r="25" spans="1:5" ht="15">
      <c r="A25" s="16"/>
      <c r="B25" s="16" t="s">
        <v>68</v>
      </c>
      <c r="C25" s="16"/>
      <c r="D25" s="16"/>
      <c r="E25" s="16"/>
    </row>
    <row r="26" spans="1:5" ht="15">
      <c r="A26" s="16"/>
      <c r="B26" s="16"/>
      <c r="C26" s="16"/>
      <c r="D26" s="16"/>
      <c r="E26" s="16"/>
    </row>
    <row r="27" spans="1:5" ht="15.75">
      <c r="A27" s="4" t="s">
        <v>12</v>
      </c>
      <c r="B27" s="1"/>
      <c r="C27" s="1"/>
      <c r="D27" s="1"/>
      <c r="E27" s="5">
        <f>SUM(E6:E24)</f>
        <v>37984.79087452472</v>
      </c>
    </row>
    <row r="28" spans="1:5" ht="15.75">
      <c r="A28" s="4" t="s">
        <v>13</v>
      </c>
      <c r="B28" s="1"/>
      <c r="C28" s="1"/>
      <c r="D28" s="1"/>
      <c r="E28" s="5">
        <f>E27*0.4</f>
        <v>15193.916349809888</v>
      </c>
    </row>
    <row r="29" spans="1:5" ht="15.75">
      <c r="A29" s="1"/>
      <c r="B29" s="1"/>
      <c r="C29" s="1"/>
      <c r="D29" s="1"/>
      <c r="E29" s="1"/>
    </row>
    <row r="30" spans="1:5" ht="15.75">
      <c r="A30" s="2" t="s">
        <v>14</v>
      </c>
      <c r="B30" s="1"/>
      <c r="C30" s="1"/>
      <c r="D30" s="1"/>
      <c r="E30" s="7">
        <f>E27+E28</f>
        <v>53178.707224334605</v>
      </c>
    </row>
  </sheetData>
  <mergeCells count="3">
    <mergeCell ref="A1:E1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D6" sqref="D6"/>
    </sheetView>
  </sheetViews>
  <sheetFormatPr defaultColWidth="9.140625" defaultRowHeight="12.75"/>
  <cols>
    <col min="1" max="1" width="50.140625" style="0" bestFit="1" customWidth="1"/>
    <col min="2" max="2" width="12.7109375" style="0" bestFit="1" customWidth="1"/>
    <col min="3" max="4" width="13.57421875" style="0" bestFit="1" customWidth="1"/>
  </cols>
  <sheetData>
    <row r="1" spans="1:4" ht="20.25">
      <c r="A1" s="22" t="s">
        <v>77</v>
      </c>
      <c r="B1" s="22"/>
      <c r="C1" s="22"/>
      <c r="D1" s="22"/>
    </row>
    <row r="2" spans="1:4" ht="15.75">
      <c r="A2" s="1"/>
      <c r="B2" s="1"/>
      <c r="C2" s="1"/>
      <c r="D2" s="1"/>
    </row>
    <row r="3" spans="1:4" ht="15.75">
      <c r="A3" s="23" t="s">
        <v>23</v>
      </c>
      <c r="B3" s="3" t="s">
        <v>24</v>
      </c>
      <c r="C3" s="3" t="s">
        <v>26</v>
      </c>
      <c r="D3" s="3" t="s">
        <v>28</v>
      </c>
    </row>
    <row r="4" spans="1:4" ht="15.75">
      <c r="A4" s="23"/>
      <c r="B4" s="3" t="s">
        <v>25</v>
      </c>
      <c r="C4" s="3" t="s">
        <v>27</v>
      </c>
      <c r="D4" s="3" t="s">
        <v>17</v>
      </c>
    </row>
    <row r="5" spans="1:4" ht="15.75">
      <c r="A5" s="1"/>
      <c r="B5" s="1"/>
      <c r="C5" s="1"/>
      <c r="D5" s="1"/>
    </row>
    <row r="6" spans="1:4" ht="15">
      <c r="A6" s="4" t="s">
        <v>78</v>
      </c>
      <c r="B6" s="6">
        <v>5</v>
      </c>
      <c r="C6" s="8">
        <v>0</v>
      </c>
      <c r="D6" s="8">
        <f>C6*B6</f>
        <v>0</v>
      </c>
    </row>
    <row r="7" spans="1:4" ht="15">
      <c r="A7" s="4"/>
      <c r="B7" s="6"/>
      <c r="C7" s="8"/>
      <c r="D7" s="8"/>
    </row>
    <row r="8" spans="1:4" ht="15.75">
      <c r="A8" s="2" t="s">
        <v>49</v>
      </c>
      <c r="B8" s="1"/>
      <c r="C8" s="1"/>
      <c r="D8" s="9">
        <f>D6</f>
        <v>0</v>
      </c>
    </row>
    <row r="9" spans="1:4" ht="15.75">
      <c r="A9" s="10"/>
      <c r="B9" s="1"/>
      <c r="C9" s="1"/>
      <c r="D9" s="1"/>
    </row>
    <row r="10" spans="1:4" ht="15.75">
      <c r="A10" s="10"/>
      <c r="B10" s="1"/>
      <c r="C10" s="1"/>
      <c r="D10" s="1"/>
    </row>
    <row r="11" spans="1:4" ht="15.75">
      <c r="A11" s="10"/>
      <c r="B11" s="1"/>
      <c r="C11" s="1"/>
      <c r="D11" s="1"/>
    </row>
    <row r="12" spans="1:4" ht="15.75">
      <c r="A12" s="10"/>
      <c r="B12" s="1"/>
      <c r="C12" s="1"/>
      <c r="D12" s="1"/>
    </row>
    <row r="14" spans="1:4" ht="15.75">
      <c r="A14" s="10"/>
      <c r="B14" s="1"/>
      <c r="C14" s="1"/>
      <c r="D14" s="1"/>
    </row>
    <row r="15" spans="1:4" ht="15.75">
      <c r="A15" s="10"/>
      <c r="B15" s="1"/>
      <c r="C15" s="1"/>
      <c r="D15" s="1"/>
    </row>
    <row r="16" spans="1:4" ht="15.75">
      <c r="A16" s="10"/>
      <c r="B16" s="1"/>
      <c r="C16" s="1"/>
      <c r="D16" s="1"/>
    </row>
    <row r="17" spans="1:4" ht="15.75">
      <c r="A17" s="10"/>
      <c r="B17" s="1"/>
      <c r="C17" s="1"/>
      <c r="D17" s="1"/>
    </row>
    <row r="18" spans="1:4" ht="15.75">
      <c r="A18" s="10"/>
      <c r="B18" s="1"/>
      <c r="C18" s="1"/>
      <c r="D18" s="1"/>
    </row>
    <row r="19" spans="1:4" ht="15.75">
      <c r="A19" s="10"/>
      <c r="B19" s="1"/>
      <c r="C19" s="1"/>
      <c r="D19" s="1"/>
    </row>
    <row r="20" spans="1:4" ht="15.75">
      <c r="A20" s="10"/>
      <c r="B20" s="1"/>
      <c r="C20" s="1"/>
      <c r="D20" s="1"/>
    </row>
    <row r="21" spans="1:4" ht="15.75">
      <c r="A21" s="1"/>
      <c r="B21" s="1"/>
      <c r="C21" s="1"/>
      <c r="D21" s="1"/>
    </row>
  </sheetData>
  <mergeCells count="2">
    <mergeCell ref="A1:D1"/>
    <mergeCell ref="A3:A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7" sqref="B7"/>
    </sheetView>
  </sheetViews>
  <sheetFormatPr defaultColWidth="9.140625" defaultRowHeight="12.75"/>
  <cols>
    <col min="1" max="1" width="22.140625" style="0" bestFit="1" customWidth="1"/>
    <col min="2" max="2" width="14.28125" style="0" bestFit="1" customWidth="1"/>
  </cols>
  <sheetData>
    <row r="1" spans="1:2" ht="20.25">
      <c r="A1" s="22" t="s">
        <v>15</v>
      </c>
      <c r="B1" s="22"/>
    </row>
    <row r="2" spans="1:2" ht="15.75">
      <c r="A2" s="1"/>
      <c r="B2" s="1"/>
    </row>
    <row r="3" spans="1:2" ht="15.75">
      <c r="A3" s="2" t="s">
        <v>16</v>
      </c>
      <c r="B3" s="3" t="s">
        <v>17</v>
      </c>
    </row>
    <row r="4" spans="1:2" ht="15.75">
      <c r="A4" s="1"/>
      <c r="B4" s="1"/>
    </row>
    <row r="5" spans="1:2" ht="15">
      <c r="A5" s="4" t="s">
        <v>18</v>
      </c>
      <c r="B5" s="17">
        <f>'Phase 1 Personnel'!E30</f>
        <v>53178.707224334605</v>
      </c>
    </row>
    <row r="6" spans="1:2" ht="15">
      <c r="A6" s="4" t="s">
        <v>19</v>
      </c>
      <c r="B6" s="17">
        <f>'Phase 1 Hard Resources   '!D8</f>
        <v>0</v>
      </c>
    </row>
    <row r="7" spans="1:2" ht="15.75">
      <c r="A7" s="1"/>
      <c r="B7" s="14"/>
    </row>
    <row r="8" spans="1:2" ht="15.75">
      <c r="A8" s="2" t="s">
        <v>20</v>
      </c>
      <c r="B8" s="15">
        <f>B5+B6</f>
        <v>53178.707224334605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D4" sqref="D4"/>
    </sheetView>
  </sheetViews>
  <sheetFormatPr defaultColWidth="9.140625" defaultRowHeight="12.75"/>
  <cols>
    <col min="1" max="1" width="17.8515625" style="0" bestFit="1" customWidth="1"/>
    <col min="2" max="2" width="25.8515625" style="0" bestFit="1" customWidth="1"/>
    <col min="3" max="3" width="13.57421875" style="0" bestFit="1" customWidth="1"/>
    <col min="4" max="4" width="14.00390625" style="0" bestFit="1" customWidth="1"/>
    <col min="5" max="5" width="14.8515625" style="0" bestFit="1" customWidth="1"/>
  </cols>
  <sheetData>
    <row r="1" spans="1:5" ht="20.25">
      <c r="A1" s="22" t="s">
        <v>21</v>
      </c>
      <c r="B1" s="22"/>
      <c r="C1" s="22"/>
      <c r="D1" s="22"/>
      <c r="E1" s="22"/>
    </row>
    <row r="2" spans="1:5" ht="15.75">
      <c r="A2" s="1"/>
      <c r="B2" s="1"/>
      <c r="C2" s="1"/>
      <c r="D2" s="1"/>
      <c r="E2" s="1"/>
    </row>
    <row r="3" spans="1:5" ht="15.75">
      <c r="A3" s="23" t="s">
        <v>1</v>
      </c>
      <c r="B3" s="23" t="s">
        <v>2</v>
      </c>
      <c r="C3" s="3" t="s">
        <v>62</v>
      </c>
      <c r="D3" s="3" t="s">
        <v>76</v>
      </c>
      <c r="E3" s="3" t="s">
        <v>28</v>
      </c>
    </row>
    <row r="4" spans="1:5" ht="15.75">
      <c r="A4" s="23"/>
      <c r="B4" s="23"/>
      <c r="C4" s="3" t="s">
        <v>3</v>
      </c>
      <c r="D4" s="3" t="s">
        <v>84</v>
      </c>
      <c r="E4" s="3" t="s">
        <v>17</v>
      </c>
    </row>
    <row r="5" spans="1:5" ht="15.75">
      <c r="A5" s="1"/>
      <c r="B5" s="1"/>
      <c r="C5" s="1"/>
      <c r="D5" s="1"/>
      <c r="E5" s="1"/>
    </row>
    <row r="6" spans="1:5" ht="15">
      <c r="A6" s="4" t="s">
        <v>4</v>
      </c>
      <c r="B6" s="4" t="s">
        <v>55</v>
      </c>
      <c r="C6" s="5">
        <v>40000</v>
      </c>
      <c r="D6" s="6">
        <v>168</v>
      </c>
      <c r="E6" s="5">
        <f>(C6/263)*D6</f>
        <v>25551.330798479088</v>
      </c>
    </row>
    <row r="7" spans="1:5" ht="15">
      <c r="A7" s="16"/>
      <c r="B7" s="16" t="s">
        <v>9</v>
      </c>
      <c r="C7" s="16"/>
      <c r="D7" s="16"/>
      <c r="E7" s="5"/>
    </row>
    <row r="8" spans="1:5" ht="15">
      <c r="A8" s="16"/>
      <c r="B8" s="16" t="s">
        <v>69</v>
      </c>
      <c r="C8" s="16"/>
      <c r="D8" s="16"/>
      <c r="E8" s="5"/>
    </row>
    <row r="9" ht="15">
      <c r="E9" s="5"/>
    </row>
    <row r="10" spans="1:5" ht="15">
      <c r="A10" s="4" t="s">
        <v>5</v>
      </c>
      <c r="B10" s="4" t="s">
        <v>56</v>
      </c>
      <c r="C10" s="5">
        <v>40000</v>
      </c>
      <c r="D10" s="6">
        <v>168</v>
      </c>
      <c r="E10" s="5">
        <f>(C10/263)*D10</f>
        <v>25551.330798479088</v>
      </c>
    </row>
    <row r="11" spans="1:5" ht="15">
      <c r="A11" s="16"/>
      <c r="B11" s="16" t="s">
        <v>57</v>
      </c>
      <c r="C11" s="16"/>
      <c r="D11" s="16"/>
      <c r="E11" s="5"/>
    </row>
    <row r="12" spans="1:5" ht="15">
      <c r="A12" s="16"/>
      <c r="B12" s="16" t="s">
        <v>70</v>
      </c>
      <c r="C12" s="16"/>
      <c r="D12" s="16"/>
      <c r="E12" s="5"/>
    </row>
    <row r="13" ht="15">
      <c r="E13" s="5"/>
    </row>
    <row r="14" spans="1:5" ht="15">
      <c r="A14" s="4" t="s">
        <v>6</v>
      </c>
      <c r="B14" s="4" t="s">
        <v>58</v>
      </c>
      <c r="C14" s="5">
        <v>40000</v>
      </c>
      <c r="D14" s="6">
        <v>168</v>
      </c>
      <c r="E14" s="5">
        <f>(C14/263)*D14</f>
        <v>25551.330798479088</v>
      </c>
    </row>
    <row r="15" spans="1:5" ht="15">
      <c r="A15" s="16"/>
      <c r="B15" s="16" t="s">
        <v>71</v>
      </c>
      <c r="C15" s="16"/>
      <c r="D15" s="16"/>
      <c r="E15" s="5"/>
    </row>
    <row r="16" ht="15">
      <c r="E16" s="5"/>
    </row>
    <row r="17" spans="1:5" ht="15">
      <c r="A17" s="4" t="s">
        <v>7</v>
      </c>
      <c r="B17" s="4" t="s">
        <v>75</v>
      </c>
      <c r="C17" s="5">
        <v>40000</v>
      </c>
      <c r="D17" s="6">
        <v>168</v>
      </c>
      <c r="E17" s="5">
        <f>(C17/263)*D17</f>
        <v>25551.330798479088</v>
      </c>
    </row>
    <row r="18" spans="1:5" ht="15">
      <c r="A18" s="16"/>
      <c r="B18" s="16" t="s">
        <v>72</v>
      </c>
      <c r="C18" s="16"/>
      <c r="D18" s="16"/>
      <c r="E18" s="5"/>
    </row>
    <row r="19" ht="15">
      <c r="E19" s="5"/>
    </row>
    <row r="20" spans="1:5" ht="15">
      <c r="A20" s="4" t="s">
        <v>8</v>
      </c>
      <c r="B20" s="4" t="s">
        <v>61</v>
      </c>
      <c r="C20" s="5">
        <v>40000</v>
      </c>
      <c r="D20" s="6">
        <v>168</v>
      </c>
      <c r="E20" s="5">
        <f>(C20/263)*D20</f>
        <v>25551.330798479088</v>
      </c>
    </row>
    <row r="21" spans="1:5" ht="15">
      <c r="A21" s="16"/>
      <c r="B21" s="16" t="s">
        <v>73</v>
      </c>
      <c r="C21" s="16"/>
      <c r="D21" s="16"/>
      <c r="E21" s="5"/>
    </row>
    <row r="22" ht="15">
      <c r="E22" s="5"/>
    </row>
    <row r="23" spans="1:5" ht="15">
      <c r="A23" s="4" t="s">
        <v>10</v>
      </c>
      <c r="B23" s="4" t="s">
        <v>11</v>
      </c>
      <c r="C23" s="5">
        <v>40000</v>
      </c>
      <c r="D23" s="6">
        <v>168</v>
      </c>
      <c r="E23" s="5">
        <f>(C23/263)*D23</f>
        <v>25551.330798479088</v>
      </c>
    </row>
    <row r="24" spans="1:5" ht="15">
      <c r="A24" s="16"/>
      <c r="B24" s="16" t="s">
        <v>74</v>
      </c>
      <c r="C24" s="16"/>
      <c r="D24" s="16"/>
      <c r="E24" s="16"/>
    </row>
    <row r="25" spans="1:5" ht="15">
      <c r="A25" s="16"/>
      <c r="B25" s="16"/>
      <c r="C25" s="16"/>
      <c r="D25" s="16"/>
      <c r="E25" s="16"/>
    </row>
    <row r="26" spans="1:5" ht="15.75">
      <c r="A26" s="4" t="s">
        <v>12</v>
      </c>
      <c r="B26" s="1"/>
      <c r="C26" s="1"/>
      <c r="D26" s="1"/>
      <c r="E26" s="5">
        <f>SUM(E6:E23)</f>
        <v>153307.98479087453</v>
      </c>
    </row>
    <row r="27" spans="1:5" ht="15.75">
      <c r="A27" s="4" t="s">
        <v>13</v>
      </c>
      <c r="B27" s="1"/>
      <c r="C27" s="1"/>
      <c r="D27" s="1"/>
      <c r="E27" s="5">
        <f>E26*0.4</f>
        <v>61323.19391634982</v>
      </c>
    </row>
    <row r="28" spans="1:5" ht="15.75">
      <c r="A28" s="1"/>
      <c r="B28" s="1"/>
      <c r="C28" s="1"/>
      <c r="D28" s="1"/>
      <c r="E28" s="1"/>
    </row>
    <row r="29" spans="1:5" ht="15.75">
      <c r="A29" s="2" t="s">
        <v>14</v>
      </c>
      <c r="B29" s="1"/>
      <c r="C29" s="1"/>
      <c r="D29" s="1"/>
      <c r="E29" s="7">
        <f>E26+E27</f>
        <v>214631.17870722435</v>
      </c>
    </row>
  </sheetData>
  <mergeCells count="3">
    <mergeCell ref="B3:B4"/>
    <mergeCell ref="A3:A4"/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" sqref="A1:D31"/>
    </sheetView>
  </sheetViews>
  <sheetFormatPr defaultColWidth="9.140625" defaultRowHeight="12.75"/>
  <cols>
    <col min="1" max="1" width="50.140625" style="0" bestFit="1" customWidth="1"/>
    <col min="2" max="2" width="12.7109375" style="0" bestFit="1" customWidth="1"/>
    <col min="3" max="4" width="13.57421875" style="0" bestFit="1" customWidth="1"/>
  </cols>
  <sheetData>
    <row r="1" spans="1:4" ht="20.25">
      <c r="A1" s="22" t="s">
        <v>22</v>
      </c>
      <c r="B1" s="22"/>
      <c r="C1" s="22"/>
      <c r="D1" s="22"/>
    </row>
    <row r="2" spans="1:4" ht="15.75">
      <c r="A2" s="1"/>
      <c r="B2" s="1"/>
      <c r="C2" s="1"/>
      <c r="D2" s="1"/>
    </row>
    <row r="3" spans="1:4" ht="15.75">
      <c r="A3" s="23" t="s">
        <v>23</v>
      </c>
      <c r="B3" s="3" t="s">
        <v>24</v>
      </c>
      <c r="C3" s="3" t="s">
        <v>26</v>
      </c>
      <c r="D3" s="3" t="s">
        <v>28</v>
      </c>
    </row>
    <row r="4" spans="1:4" ht="15.75">
      <c r="A4" s="23"/>
      <c r="B4" s="3" t="s">
        <v>25</v>
      </c>
      <c r="C4" s="3" t="s">
        <v>27</v>
      </c>
      <c r="D4" s="3" t="s">
        <v>17</v>
      </c>
    </row>
    <row r="5" spans="1:4" ht="15.75">
      <c r="A5" s="1"/>
      <c r="B5" s="1"/>
      <c r="C5" s="1"/>
      <c r="D5" s="1"/>
    </row>
    <row r="6" spans="1:4" ht="15">
      <c r="A6" s="4" t="s">
        <v>29</v>
      </c>
      <c r="B6" s="6">
        <v>1</v>
      </c>
      <c r="C6" s="8">
        <v>22461</v>
      </c>
      <c r="D6" s="8">
        <f>C6*B6</f>
        <v>22461</v>
      </c>
    </row>
    <row r="7" spans="1:4" ht="15.75">
      <c r="A7" s="10" t="s">
        <v>30</v>
      </c>
      <c r="B7" s="11"/>
      <c r="C7" s="1"/>
      <c r="D7" s="8"/>
    </row>
    <row r="8" spans="1:4" ht="15.75">
      <c r="A8" s="10" t="s">
        <v>31</v>
      </c>
      <c r="B8" s="11"/>
      <c r="C8" s="1"/>
      <c r="D8" s="8"/>
    </row>
    <row r="9" spans="1:4" ht="15.75">
      <c r="A9" s="10" t="s">
        <v>32</v>
      </c>
      <c r="B9" s="11"/>
      <c r="C9" s="1"/>
      <c r="D9" s="8"/>
    </row>
    <row r="10" spans="1:4" ht="15.75">
      <c r="A10" s="10" t="s">
        <v>33</v>
      </c>
      <c r="B10" s="11"/>
      <c r="C10" s="1"/>
      <c r="D10" s="8"/>
    </row>
    <row r="11" spans="1:4" ht="15.75">
      <c r="A11" s="10" t="s">
        <v>34</v>
      </c>
      <c r="B11" s="11"/>
      <c r="C11" s="1"/>
      <c r="D11" s="8"/>
    </row>
    <row r="13" spans="1:4" ht="15">
      <c r="A13" s="4" t="s">
        <v>35</v>
      </c>
      <c r="B13" s="6">
        <v>5</v>
      </c>
      <c r="C13" s="8">
        <v>695</v>
      </c>
      <c r="D13" s="8">
        <f>C13*B13</f>
        <v>3475</v>
      </c>
    </row>
    <row r="15" spans="1:4" ht="15">
      <c r="A15" s="4" t="s">
        <v>36</v>
      </c>
      <c r="B15" s="6">
        <v>5</v>
      </c>
      <c r="C15" s="8">
        <v>239</v>
      </c>
      <c r="D15" s="8">
        <f>C15*B15</f>
        <v>1195</v>
      </c>
    </row>
    <row r="17" spans="1:4" ht="15">
      <c r="A17" s="4" t="s">
        <v>79</v>
      </c>
      <c r="B17" s="6">
        <v>5</v>
      </c>
      <c r="C17" s="8">
        <v>1298</v>
      </c>
      <c r="D17" s="8">
        <f>C17*B17</f>
        <v>6490</v>
      </c>
    </row>
    <row r="18" spans="1:4" ht="15.75">
      <c r="A18" s="10" t="s">
        <v>37</v>
      </c>
      <c r="B18" s="1"/>
      <c r="C18" s="1"/>
      <c r="D18" s="1"/>
    </row>
    <row r="19" spans="1:4" ht="15.75">
      <c r="A19" s="10" t="s">
        <v>38</v>
      </c>
      <c r="B19" s="1"/>
      <c r="C19" s="1"/>
      <c r="D19" s="1"/>
    </row>
    <row r="20" spans="1:4" ht="15.75">
      <c r="A20" s="10" t="s">
        <v>39</v>
      </c>
      <c r="B20" s="1"/>
      <c r="C20" s="1"/>
      <c r="D20" s="1"/>
    </row>
    <row r="21" spans="1:4" ht="15.75">
      <c r="A21" s="10" t="s">
        <v>40</v>
      </c>
      <c r="B21" s="1"/>
      <c r="C21" s="1"/>
      <c r="D21" s="1"/>
    </row>
    <row r="22" spans="1:4" ht="15.75">
      <c r="A22" s="10" t="s">
        <v>41</v>
      </c>
      <c r="B22" s="1"/>
      <c r="C22" s="1"/>
      <c r="D22" s="1"/>
    </row>
    <row r="23" spans="1:4" ht="15.75">
      <c r="A23" s="10" t="s">
        <v>42</v>
      </c>
      <c r="B23" s="1"/>
      <c r="C23" s="1"/>
      <c r="D23" s="1"/>
    </row>
    <row r="24" spans="1:4" ht="15.75">
      <c r="A24" s="10" t="s">
        <v>43</v>
      </c>
      <c r="B24" s="1"/>
      <c r="C24" s="1"/>
      <c r="D24" s="1"/>
    </row>
    <row r="25" spans="1:4" ht="15.75">
      <c r="A25" s="10" t="s">
        <v>44</v>
      </c>
      <c r="B25" s="1"/>
      <c r="C25" s="1"/>
      <c r="D25" s="1"/>
    </row>
    <row r="26" spans="1:4" ht="15.75">
      <c r="A26" s="10" t="s">
        <v>45</v>
      </c>
      <c r="B26" s="1"/>
      <c r="C26" s="1"/>
      <c r="D26" s="1"/>
    </row>
    <row r="27" spans="1:4" ht="15.75">
      <c r="A27" s="10" t="s">
        <v>46</v>
      </c>
      <c r="B27" s="1"/>
      <c r="C27" s="1"/>
      <c r="D27" s="1"/>
    </row>
    <row r="28" spans="1:4" ht="15.75">
      <c r="A28" s="10" t="s">
        <v>47</v>
      </c>
      <c r="B28" s="1"/>
      <c r="C28" s="1"/>
      <c r="D28" s="1"/>
    </row>
    <row r="29" spans="1:4" ht="15.75">
      <c r="A29" s="10" t="s">
        <v>48</v>
      </c>
      <c r="B29" s="1"/>
      <c r="C29" s="1"/>
      <c r="D29" s="1"/>
    </row>
    <row r="30" spans="1:4" ht="15.75">
      <c r="A30" s="1"/>
      <c r="B30" s="1"/>
      <c r="C30" s="1"/>
      <c r="D30" s="1"/>
    </row>
    <row r="31" spans="1:4" ht="15.75">
      <c r="A31" s="2" t="s">
        <v>49</v>
      </c>
      <c r="B31" s="1"/>
      <c r="C31" s="1"/>
      <c r="D31" s="9">
        <f>D6+D13+D15+D17</f>
        <v>33621</v>
      </c>
    </row>
  </sheetData>
  <mergeCells count="2">
    <mergeCell ref="A1:D1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:B8"/>
    </sheetView>
  </sheetViews>
  <sheetFormatPr defaultColWidth="9.140625" defaultRowHeight="12.75"/>
  <cols>
    <col min="1" max="1" width="22.140625" style="0" bestFit="1" customWidth="1"/>
    <col min="2" max="2" width="14.8515625" style="0" bestFit="1" customWidth="1"/>
  </cols>
  <sheetData>
    <row r="1" spans="1:2" ht="20.25">
      <c r="A1" s="22" t="s">
        <v>50</v>
      </c>
      <c r="B1" s="22"/>
    </row>
    <row r="2" spans="1:2" ht="15.75">
      <c r="A2" s="1"/>
      <c r="B2" s="1"/>
    </row>
    <row r="3" spans="1:2" ht="15.75">
      <c r="A3" s="2" t="s">
        <v>16</v>
      </c>
      <c r="B3" s="3" t="s">
        <v>17</v>
      </c>
    </row>
    <row r="4" spans="1:2" ht="15.75">
      <c r="A4" s="1"/>
      <c r="B4" s="1"/>
    </row>
    <row r="5" spans="1:2" ht="15">
      <c r="A5" s="4" t="s">
        <v>18</v>
      </c>
      <c r="B5" s="5">
        <f>'Phase 2 Personnel'!E29</f>
        <v>214631.17870722435</v>
      </c>
    </row>
    <row r="6" spans="1:2" ht="15">
      <c r="A6" s="4" t="s">
        <v>19</v>
      </c>
      <c r="B6" s="5">
        <f>'Phase 2 Hard Resources   '!D31</f>
        <v>33621</v>
      </c>
    </row>
    <row r="7" spans="1:2" ht="15.75">
      <c r="A7" s="1"/>
      <c r="B7" s="1"/>
    </row>
    <row r="8" spans="1:2" ht="15.75">
      <c r="A8" s="2" t="s">
        <v>51</v>
      </c>
      <c r="B8" s="7">
        <f>B5+B6</f>
        <v>248252.17870722435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B13" sqref="B13"/>
    </sheetView>
  </sheetViews>
  <sheetFormatPr defaultColWidth="9.140625" defaultRowHeight="12.75"/>
  <cols>
    <col min="1" max="1" width="17.8515625" style="0" bestFit="1" customWidth="1"/>
    <col min="2" max="2" width="25.8515625" style="0" bestFit="1" customWidth="1"/>
    <col min="3" max="3" width="13.57421875" style="0" bestFit="1" customWidth="1"/>
    <col min="4" max="4" width="15.00390625" style="0" bestFit="1" customWidth="1"/>
    <col min="5" max="5" width="14.8515625" style="0" bestFit="1" customWidth="1"/>
  </cols>
  <sheetData>
    <row r="1" spans="1:4" ht="20.25">
      <c r="A1" s="22" t="s">
        <v>52</v>
      </c>
      <c r="B1" s="22"/>
      <c r="C1" s="22"/>
      <c r="D1" s="22"/>
    </row>
    <row r="2" spans="1:4" ht="15.75">
      <c r="A2" s="1"/>
      <c r="B2" s="1"/>
      <c r="C2" s="1"/>
      <c r="D2" s="1"/>
    </row>
    <row r="3" spans="1:5" ht="15.75">
      <c r="A3" s="2" t="s">
        <v>1</v>
      </c>
      <c r="B3" s="2" t="s">
        <v>2</v>
      </c>
      <c r="C3" s="3" t="s">
        <v>62</v>
      </c>
      <c r="D3" s="3" t="s">
        <v>76</v>
      </c>
      <c r="E3" s="3" t="s">
        <v>28</v>
      </c>
    </row>
    <row r="4" spans="1:5" ht="15.75">
      <c r="A4" s="2"/>
      <c r="B4" s="2"/>
      <c r="C4" s="3" t="s">
        <v>3</v>
      </c>
      <c r="D4" s="3" t="s">
        <v>84</v>
      </c>
      <c r="E4" s="3" t="s">
        <v>17</v>
      </c>
    </row>
    <row r="5" spans="1:5" ht="15.75">
      <c r="A5" s="1"/>
      <c r="B5" s="1"/>
      <c r="C5" s="1"/>
      <c r="D5" s="1"/>
      <c r="E5" s="1"/>
    </row>
    <row r="6" spans="1:5" ht="15">
      <c r="A6" s="4" t="s">
        <v>4</v>
      </c>
      <c r="B6" s="4" t="s">
        <v>55</v>
      </c>
      <c r="C6" s="5">
        <v>60000</v>
      </c>
      <c r="D6" s="6">
        <v>263</v>
      </c>
      <c r="E6" s="5">
        <f>(C6/263)*D6</f>
        <v>60000.00000000001</v>
      </c>
    </row>
    <row r="7" spans="1:5" ht="15">
      <c r="A7" s="16"/>
      <c r="B7" s="16"/>
      <c r="C7" s="16"/>
      <c r="D7" s="18"/>
      <c r="E7" s="5"/>
    </row>
    <row r="8" spans="1:5" ht="15">
      <c r="A8" s="4" t="s">
        <v>5</v>
      </c>
      <c r="B8" s="4" t="s">
        <v>56</v>
      </c>
      <c r="C8" s="5">
        <v>40000</v>
      </c>
      <c r="D8" s="6">
        <v>263</v>
      </c>
      <c r="E8" s="5">
        <f aca="true" t="shared" si="0" ref="E8:E17">(C8/263)*D8</f>
        <v>40000</v>
      </c>
    </row>
    <row r="9" spans="1:5" ht="15">
      <c r="A9" s="16"/>
      <c r="B9" s="16" t="s">
        <v>57</v>
      </c>
      <c r="C9" s="16"/>
      <c r="D9" s="18"/>
      <c r="E9" s="5"/>
    </row>
    <row r="10" spans="1:5" ht="15">
      <c r="A10" s="16"/>
      <c r="B10" s="16"/>
      <c r="C10" s="16"/>
      <c r="D10" s="18"/>
      <c r="E10" s="5"/>
    </row>
    <row r="11" spans="1:5" ht="15">
      <c r="A11" s="4" t="s">
        <v>10</v>
      </c>
      <c r="B11" s="4" t="s">
        <v>11</v>
      </c>
      <c r="C11" s="5">
        <v>40000</v>
      </c>
      <c r="D11" s="6">
        <v>263</v>
      </c>
      <c r="E11" s="5">
        <f t="shared" si="0"/>
        <v>40000</v>
      </c>
    </row>
    <row r="12" spans="1:5" ht="15">
      <c r="A12" s="16"/>
      <c r="B12" s="16"/>
      <c r="C12" s="16"/>
      <c r="D12" s="18"/>
      <c r="E12" s="5"/>
    </row>
    <row r="13" spans="1:5" ht="15">
      <c r="A13" s="4" t="s">
        <v>6</v>
      </c>
      <c r="B13" s="4" t="s">
        <v>85</v>
      </c>
      <c r="C13" s="5">
        <v>40000</v>
      </c>
      <c r="D13" s="18">
        <v>23</v>
      </c>
      <c r="E13" s="5">
        <f t="shared" si="0"/>
        <v>3498.0988593155894</v>
      </c>
    </row>
    <row r="14" spans="1:5" ht="15">
      <c r="A14" s="16"/>
      <c r="B14" s="16"/>
      <c r="C14" s="16"/>
      <c r="D14" s="18"/>
      <c r="E14" s="5"/>
    </row>
    <row r="15" spans="1:5" ht="15">
      <c r="A15" s="4" t="s">
        <v>7</v>
      </c>
      <c r="B15" s="4" t="s">
        <v>81</v>
      </c>
      <c r="C15" s="5">
        <v>40000</v>
      </c>
      <c r="D15" s="18">
        <v>10</v>
      </c>
      <c r="E15" s="5">
        <f t="shared" si="0"/>
        <v>1520.912547528517</v>
      </c>
    </row>
    <row r="16" spans="1:5" ht="15">
      <c r="A16" s="16"/>
      <c r="B16" s="16"/>
      <c r="C16" s="16"/>
      <c r="D16" s="18"/>
      <c r="E16" s="5"/>
    </row>
    <row r="17" spans="1:5" ht="15">
      <c r="A17" s="16"/>
      <c r="B17" s="16" t="s">
        <v>80</v>
      </c>
      <c r="C17" s="5">
        <v>80130</v>
      </c>
      <c r="D17" s="18">
        <v>42</v>
      </c>
      <c r="E17" s="5">
        <f t="shared" si="0"/>
        <v>12796.42585551331</v>
      </c>
    </row>
    <row r="18" spans="1:5" ht="15">
      <c r="A18" s="16"/>
      <c r="B18" s="16"/>
      <c r="C18" s="16"/>
      <c r="D18" s="18"/>
      <c r="E18" s="16"/>
    </row>
    <row r="19" spans="1:5" ht="15">
      <c r="A19" s="16"/>
      <c r="B19" s="16"/>
      <c r="C19" s="16"/>
      <c r="D19" s="16"/>
      <c r="E19" s="16"/>
    </row>
    <row r="20" spans="1:5" ht="15.75">
      <c r="A20" s="4" t="s">
        <v>12</v>
      </c>
      <c r="B20" s="1"/>
      <c r="C20" s="1"/>
      <c r="D20" s="1"/>
      <c r="E20" s="5">
        <f>E6+E8+E11+E13+E15+E17</f>
        <v>157815.43726235742</v>
      </c>
    </row>
    <row r="21" spans="1:5" ht="15.75">
      <c r="A21" s="4" t="s">
        <v>13</v>
      </c>
      <c r="B21" s="1"/>
      <c r="C21" s="1"/>
      <c r="D21" s="1"/>
      <c r="E21" s="5">
        <f>E20*0.4</f>
        <v>63126.17490494297</v>
      </c>
    </row>
    <row r="22" spans="1:5" ht="15.75">
      <c r="A22" s="1"/>
      <c r="B22" s="1"/>
      <c r="C22" s="1"/>
      <c r="D22" s="1"/>
      <c r="E22" s="1"/>
    </row>
    <row r="23" spans="1:5" ht="15.75">
      <c r="A23" s="2" t="s">
        <v>14</v>
      </c>
      <c r="B23" s="1"/>
      <c r="C23" s="1"/>
      <c r="D23" s="1"/>
      <c r="E23" s="7">
        <f>E20+E21</f>
        <v>220941.6121673004</v>
      </c>
    </row>
    <row r="26" ht="15">
      <c r="B26" s="12"/>
    </row>
    <row r="27" ht="15">
      <c r="A27" s="4"/>
    </row>
    <row r="29" ht="15.75">
      <c r="B29" s="1"/>
    </row>
    <row r="30" ht="15">
      <c r="A30" s="16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8" sqref="D8"/>
    </sheetView>
  </sheetViews>
  <sheetFormatPr defaultColWidth="9.140625" defaultRowHeight="12.75"/>
  <cols>
    <col min="1" max="1" width="31.421875" style="0" bestFit="1" customWidth="1"/>
    <col min="2" max="2" width="12.7109375" style="0" bestFit="1" customWidth="1"/>
    <col min="3" max="3" width="10.7109375" style="0" bestFit="1" customWidth="1"/>
    <col min="4" max="4" width="7.7109375" style="0" bestFit="1" customWidth="1"/>
  </cols>
  <sheetData>
    <row r="1" spans="1:4" ht="20.25">
      <c r="A1" s="22" t="s">
        <v>82</v>
      </c>
      <c r="B1" s="22"/>
      <c r="C1" s="22"/>
      <c r="D1" s="22"/>
    </row>
    <row r="2" spans="1:4" ht="15.75">
      <c r="A2" s="1"/>
      <c r="B2" s="1"/>
      <c r="C2" s="1"/>
      <c r="D2" s="1"/>
    </row>
    <row r="3" spans="1:4" ht="15.75">
      <c r="A3" s="23" t="s">
        <v>23</v>
      </c>
      <c r="B3" s="3" t="s">
        <v>24</v>
      </c>
      <c r="C3" s="3" t="s">
        <v>26</v>
      </c>
      <c r="D3" s="3" t="s">
        <v>28</v>
      </c>
    </row>
    <row r="4" spans="1:4" ht="15.75">
      <c r="A4" s="23"/>
      <c r="B4" s="3" t="s">
        <v>25</v>
      </c>
      <c r="C4" s="3" t="s">
        <v>27</v>
      </c>
      <c r="D4" s="3" t="s">
        <v>17</v>
      </c>
    </row>
    <row r="5" spans="1:4" ht="15.75">
      <c r="A5" s="1"/>
      <c r="B5" s="1"/>
      <c r="C5" s="1"/>
      <c r="D5" s="1"/>
    </row>
    <row r="6" spans="1:4" ht="15">
      <c r="A6" s="4" t="s">
        <v>83</v>
      </c>
      <c r="B6" s="6">
        <v>0</v>
      </c>
      <c r="C6" s="8">
        <v>0</v>
      </c>
      <c r="D6" s="8">
        <f>C6*B6</f>
        <v>0</v>
      </c>
    </row>
    <row r="7" spans="1:4" ht="15">
      <c r="A7" s="4"/>
      <c r="B7" s="6"/>
      <c r="C7" s="8"/>
      <c r="D7" s="8"/>
    </row>
    <row r="8" spans="1:4" ht="15.75">
      <c r="A8" s="2" t="s">
        <v>49</v>
      </c>
      <c r="B8" s="1"/>
      <c r="C8" s="1"/>
      <c r="D8" s="9">
        <f>D6</f>
        <v>0</v>
      </c>
    </row>
  </sheetData>
  <mergeCells count="2">
    <mergeCell ref="A1:D1"/>
    <mergeCell ref="A3: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Old Dominion University Computer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jplaton</dc:creator>
  <cp:keywords/>
  <dc:description/>
  <cp:lastModifiedBy>smelton</cp:lastModifiedBy>
  <dcterms:created xsi:type="dcterms:W3CDTF">2005-12-01T23:44:18Z</dcterms:created>
  <dcterms:modified xsi:type="dcterms:W3CDTF">2005-12-08T19:04:53Z</dcterms:modified>
  <cp:category/>
  <cp:version/>
  <cp:contentType/>
  <cp:contentStatus/>
</cp:coreProperties>
</file>